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# Global Logistic Operation\Supplier documents\"/>
    </mc:Choice>
  </mc:AlternateContent>
  <bookViews>
    <workbookView xWindow="-1995" yWindow="240" windowWidth="19230" windowHeight="12960" activeTab="1"/>
  </bookViews>
  <sheets>
    <sheet name="Profiles" sheetId="1" r:id="rId1"/>
    <sheet name="Cages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9" i="2" l="1"/>
  <c r="D9" i="2"/>
  <c r="B9" i="2"/>
  <c r="J41" i="1"/>
  <c r="K41" i="1"/>
  <c r="J42" i="1"/>
  <c r="K42" i="1"/>
  <c r="J43" i="1"/>
  <c r="K43" i="1"/>
  <c r="J44" i="1"/>
  <c r="K44" i="1"/>
  <c r="K40" i="1"/>
  <c r="J40" i="1"/>
  <c r="K24" i="1"/>
  <c r="K25" i="1"/>
  <c r="J24" i="1"/>
  <c r="J25" i="1"/>
  <c r="K17" i="1"/>
  <c r="K18" i="1"/>
  <c r="K19" i="1"/>
  <c r="K20" i="1"/>
  <c r="K21" i="1"/>
  <c r="K22" i="1"/>
  <c r="K23" i="1"/>
  <c r="K16" i="1"/>
  <c r="J17" i="1"/>
  <c r="J18" i="1"/>
  <c r="J19" i="1"/>
  <c r="J20" i="1"/>
  <c r="J21" i="1"/>
  <c r="J22" i="1"/>
  <c r="J23" i="1"/>
  <c r="J16" i="1"/>
  <c r="F7" i="2"/>
  <c r="F4" i="2"/>
  <c r="F6" i="2" s="1"/>
  <c r="F5" i="2"/>
  <c r="J5" i="2"/>
  <c r="M5" i="2"/>
  <c r="J6" i="2"/>
  <c r="M6" i="2"/>
  <c r="J7" i="2"/>
  <c r="J8" i="2"/>
  <c r="J9" i="2"/>
  <c r="J10" i="2"/>
  <c r="J11" i="2"/>
  <c r="J12" i="2"/>
  <c r="J28" i="1"/>
  <c r="J29" i="1"/>
  <c r="J30" i="1"/>
  <c r="J31" i="1"/>
  <c r="J32" i="1"/>
  <c r="J33" i="1"/>
  <c r="J34" i="1"/>
  <c r="J35" i="1"/>
  <c r="J36" i="1"/>
  <c r="J37" i="1"/>
  <c r="F10" i="2" l="1"/>
  <c r="F11" i="2" s="1"/>
  <c r="F12" i="2" s="1"/>
  <c r="B12" i="2" s="1"/>
  <c r="C12" i="2" s="1"/>
  <c r="B10" i="2" l="1"/>
  <c r="C10" i="2" s="1"/>
  <c r="B11" i="2"/>
  <c r="C11" i="2" s="1"/>
</calcChain>
</file>

<file path=xl/sharedStrings.xml><?xml version="1.0" encoding="utf-8"?>
<sst xmlns="http://schemas.openxmlformats.org/spreadsheetml/2006/main" count="87" uniqueCount="71">
  <si>
    <t>UNP 100</t>
  </si>
  <si>
    <t>Ix</t>
  </si>
  <si>
    <t>Wx</t>
  </si>
  <si>
    <t>Iy</t>
  </si>
  <si>
    <t>Wy</t>
  </si>
  <si>
    <t>h</t>
  </si>
  <si>
    <t>b</t>
  </si>
  <si>
    <t>UNP 120</t>
  </si>
  <si>
    <t>UNP 140</t>
  </si>
  <si>
    <t>UNP 160</t>
  </si>
  <si>
    <t>UNP 180</t>
  </si>
  <si>
    <t>UNP 200</t>
  </si>
  <si>
    <t>UNP 220</t>
  </si>
  <si>
    <t>UNP 240</t>
  </si>
  <si>
    <t>UNP 260</t>
  </si>
  <si>
    <t>kg / m</t>
  </si>
  <si>
    <t>mm</t>
  </si>
  <si>
    <t>G</t>
  </si>
  <si>
    <r>
      <t>x10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</rPr>
      <t xml:space="preserve">
mm</t>
    </r>
    <r>
      <rPr>
        <vertAlign val="superscript"/>
        <sz val="10"/>
        <rFont val="Arial"/>
        <family val="2"/>
        <charset val="238"/>
      </rPr>
      <t>4</t>
    </r>
  </si>
  <si>
    <r>
      <t>x10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</rPr>
      <t xml:space="preserve">
mm</t>
    </r>
    <r>
      <rPr>
        <vertAlign val="superscript"/>
        <sz val="10"/>
        <rFont val="Arial"/>
        <family val="2"/>
        <charset val="238"/>
      </rPr>
      <t>3</t>
    </r>
  </si>
  <si>
    <t>UNP 80</t>
  </si>
  <si>
    <t>allow stress</t>
  </si>
  <si>
    <t>N/A</t>
  </si>
  <si>
    <t>V100x100x10</t>
  </si>
  <si>
    <t>Profile</t>
  </si>
  <si>
    <t>weight</t>
  </si>
  <si>
    <t>V 60x60x6</t>
  </si>
  <si>
    <t>V 70x70x7</t>
  </si>
  <si>
    <t>V 80x80x8</t>
  </si>
  <si>
    <t>Descripton af structures</t>
  </si>
  <si>
    <t>structure</t>
  </si>
  <si>
    <t>Angles</t>
  </si>
  <si>
    <t>Values for vlookup</t>
  </si>
  <si>
    <t>Loads and weights in kg</t>
  </si>
  <si>
    <t>kg</t>
  </si>
  <si>
    <t>m-factor</t>
  </si>
  <si>
    <t>load factor</t>
  </si>
  <si>
    <t>Load total</t>
  </si>
  <si>
    <t xml:space="preserve"> </t>
  </si>
  <si>
    <t>a structure</t>
  </si>
  <si>
    <t>b structure</t>
  </si>
  <si>
    <t xml:space="preserve">Transport cages, profiles and weight </t>
  </si>
  <si>
    <t>Length</t>
  </si>
  <si>
    <t>Width</t>
  </si>
  <si>
    <t>Height</t>
  </si>
  <si>
    <t>N/mm²</t>
  </si>
  <si>
    <t>provided either adequate corner stiffening or stiffening as type b</t>
  </si>
  <si>
    <t>These cages are capable of carrying another 2 similar cages on the top</t>
  </si>
  <si>
    <t>Lifting points at top of corners or at bottom of same columns</t>
  </si>
  <si>
    <t>provided small angles to vertical of lifting straps.</t>
  </si>
  <si>
    <r>
      <t xml:space="preserve">Type b stiffeners as designed are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suitable for tensile forces.</t>
    </r>
  </si>
  <si>
    <t>GB/T A.2 type 8</t>
  </si>
  <si>
    <t>GB/T A.2 type 10</t>
  </si>
  <si>
    <t>GB/T A.2 type 12</t>
  </si>
  <si>
    <t>GB/T A.2 type 14b</t>
  </si>
  <si>
    <t>GB/T A.2 type 16b</t>
  </si>
  <si>
    <t>GB/T A.2 type 18b</t>
  </si>
  <si>
    <t>GB/T A.2 type 20b</t>
  </si>
  <si>
    <t>GB/T A.2 type 22b</t>
  </si>
  <si>
    <t>GB/T A.2 type 24c</t>
  </si>
  <si>
    <t>GB/T A.2 type 27c</t>
  </si>
  <si>
    <t>V120x120x12</t>
  </si>
  <si>
    <t>FLSmidth 15 apr 2013, jdn</t>
  </si>
  <si>
    <t>Chinese profile</t>
  </si>
  <si>
    <t>Iso profile  (European)</t>
  </si>
  <si>
    <t>Generic angle</t>
  </si>
  <si>
    <t>factors</t>
  </si>
  <si>
    <t>input</t>
  </si>
  <si>
    <t>output</t>
  </si>
  <si>
    <t>calculate</t>
  </si>
  <si>
    <t>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</si>
</sst>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/>
    <xf numFmtId="0" fontId="0" fillId="0" borderId="0" xfId="0" applyBorder="1"/>
    <xf numFmtId="165" fontId="0" fillId="0" borderId="0" xfId="0" applyNumberFormat="1" applyFont="1" applyFill="1" applyBorder="1"/>
    <xf numFmtId="0" fontId="0" fillId="0" borderId="0" xfId="0" applyFill="1" applyBorder="1"/>
    <xf numFmtId="0" fontId="4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165" fontId="1" fillId="0" borderId="4" xfId="0" applyNumberFormat="1" applyFont="1" applyFill="1" applyBorder="1"/>
    <xf numFmtId="0" fontId="4" fillId="0" borderId="0" xfId="0" applyFont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/>
    <xf numFmtId="1" fontId="0" fillId="0" borderId="0" xfId="0" applyNumberFormat="1" applyBorder="1"/>
    <xf numFmtId="164" fontId="0" fillId="0" borderId="0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1" xfId="0" applyFont="1" applyBorder="1"/>
    <xf numFmtId="0" fontId="4" fillId="0" borderId="11" xfId="0" applyFont="1" applyFill="1" applyBorder="1"/>
    <xf numFmtId="0" fontId="0" fillId="0" borderId="14" xfId="0" applyBorder="1"/>
    <xf numFmtId="0" fontId="0" fillId="0" borderId="15" xfId="0" applyBorder="1"/>
    <xf numFmtId="0" fontId="6" fillId="0" borderId="16" xfId="0" applyFont="1" applyBorder="1"/>
    <xf numFmtId="0" fontId="0" fillId="3" borderId="0" xfId="0" applyFill="1"/>
    <xf numFmtId="0" fontId="4" fillId="3" borderId="0" xfId="0" applyFont="1" applyFill="1"/>
    <xf numFmtId="0" fontId="4" fillId="0" borderId="15" xfId="0" applyFont="1" applyBorder="1"/>
    <xf numFmtId="0" fontId="4" fillId="0" borderId="12" xfId="0" applyFont="1" applyBorder="1"/>
    <xf numFmtId="1" fontId="4" fillId="0" borderId="14" xfId="1" applyNumberFormat="1" applyFont="1" applyBorder="1"/>
    <xf numFmtId="0" fontId="0" fillId="0" borderId="10" xfId="0" applyFill="1" applyBorder="1"/>
    <xf numFmtId="0" fontId="5" fillId="4" borderId="0" xfId="0" applyFont="1" applyFill="1" applyBorder="1"/>
    <xf numFmtId="0" fontId="0" fillId="0" borderId="1" xfId="0" applyBorder="1" applyAlignment="1">
      <alignment wrapText="1"/>
    </xf>
    <xf numFmtId="165" fontId="1" fillId="0" borderId="4" xfId="0" applyNumberFormat="1" applyFont="1" applyBorder="1"/>
    <xf numFmtId="165" fontId="1" fillId="0" borderId="0" xfId="0" applyNumberFormat="1" applyFont="1" applyBorder="1"/>
    <xf numFmtId="0" fontId="0" fillId="0" borderId="0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1" fontId="5" fillId="5" borderId="0" xfId="0" applyNumberFormat="1" applyFont="1" applyFill="1" applyBorder="1"/>
    <xf numFmtId="166" fontId="5" fillId="5" borderId="0" xfId="1" applyNumberFormat="1" applyFont="1" applyFill="1" applyBorder="1"/>
    <xf numFmtId="0" fontId="0" fillId="6" borderId="2" xfId="0" applyFill="1" applyBorder="1"/>
    <xf numFmtId="0" fontId="0" fillId="6" borderId="17" xfId="0" applyFill="1" applyBorder="1"/>
    <xf numFmtId="0" fontId="0" fillId="6" borderId="5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6" xfId="0" applyFill="1" applyBorder="1"/>
    <xf numFmtId="0" fontId="5" fillId="6" borderId="2" xfId="0" applyFont="1" applyFill="1" applyBorder="1" applyAlignment="1">
      <alignment horizontal="right"/>
    </xf>
    <xf numFmtId="0" fontId="4" fillId="6" borderId="17" xfId="0" applyFont="1" applyFill="1" applyBorder="1"/>
    <xf numFmtId="164" fontId="0" fillId="6" borderId="3" xfId="1" applyFont="1" applyFill="1" applyBorder="1"/>
    <xf numFmtId="0" fontId="0" fillId="6" borderId="0" xfId="0" quotePrefix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164" fontId="5" fillId="6" borderId="3" xfId="1" applyFont="1" applyFill="1" applyBorder="1"/>
    <xf numFmtId="164" fontId="0" fillId="6" borderId="7" xfId="1" applyFont="1" applyFill="1" applyBorder="1"/>
    <xf numFmtId="0" fontId="0" fillId="6" borderId="18" xfId="0" applyFill="1" applyBorder="1"/>
    <xf numFmtId="0" fontId="4" fillId="6" borderId="18" xfId="0" applyFont="1" applyFill="1" applyBorder="1" applyAlignment="1">
      <alignment horizontal="right"/>
    </xf>
    <xf numFmtId="0" fontId="0" fillId="6" borderId="8" xfId="0" applyFill="1" applyBorder="1"/>
    <xf numFmtId="0" fontId="4" fillId="7" borderId="0" xfId="0" applyFont="1" applyFill="1"/>
    <xf numFmtId="0" fontId="0" fillId="7" borderId="0" xfId="0" applyFill="1"/>
    <xf numFmtId="0" fontId="0" fillId="7" borderId="2" xfId="0" applyFill="1" applyBorder="1"/>
    <xf numFmtId="0" fontId="1" fillId="7" borderId="5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3" xfId="0" applyFill="1" applyBorder="1"/>
    <xf numFmtId="1" fontId="1" fillId="7" borderId="6" xfId="0" applyNumberFormat="1" applyFont="1" applyFill="1" applyBorder="1"/>
    <xf numFmtId="165" fontId="0" fillId="7" borderId="6" xfId="0" applyNumberFormat="1" applyFont="1" applyFill="1" applyBorder="1"/>
    <xf numFmtId="0" fontId="0" fillId="7" borderId="7" xfId="0" applyFill="1" applyBorder="1"/>
    <xf numFmtId="0" fontId="0" fillId="7" borderId="8" xfId="0" applyFill="1" applyBorder="1"/>
    <xf numFmtId="1" fontId="5" fillId="2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47625</xdr:colOff>
      <xdr:row>12</xdr:row>
      <xdr:rowOff>57150</xdr:rowOff>
    </xdr:to>
    <xdr:pic>
      <xdr:nvPicPr>
        <xdr:cNvPr id="1089" name="Picture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126682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15</xdr:row>
      <xdr:rowOff>0</xdr:rowOff>
    </xdr:from>
    <xdr:to>
      <xdr:col>5</xdr:col>
      <xdr:colOff>762000</xdr:colOff>
      <xdr:row>44</xdr:row>
      <xdr:rowOff>142875</xdr:rowOff>
    </xdr:to>
    <xdr:pic>
      <xdr:nvPicPr>
        <xdr:cNvPr id="2095" name="Picture 40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476500"/>
          <a:ext cx="7753350" cy="483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4:R46"/>
  <sheetViews>
    <sheetView showGridLines="0" zoomScaleNormal="100" workbookViewId="0">
      <selection activeCell="A17" sqref="A17"/>
    </sheetView>
  </sheetViews>
  <sheetFormatPr defaultRowHeight="12.75" x14ac:dyDescent="0.2"/>
  <cols>
    <col min="1" max="1" width="9.140625" style="1"/>
    <col min="2" max="2" width="18.7109375" style="1" customWidth="1"/>
    <col min="3" max="3" width="9.140625" style="1"/>
    <col min="4" max="4" width="9.5703125" style="1" bestFit="1" customWidth="1"/>
    <col min="5" max="5" width="9.140625" style="1"/>
    <col min="6" max="6" width="10.5703125" style="1" bestFit="1" customWidth="1"/>
    <col min="7" max="9" width="9.140625" style="1"/>
    <col min="10" max="10" width="17" style="1" customWidth="1"/>
    <col min="11" max="16384" width="9.140625" style="1"/>
  </cols>
  <sheetData>
    <row r="14" spans="3:11" x14ac:dyDescent="0.2">
      <c r="C14" s="3" t="s">
        <v>5</v>
      </c>
      <c r="D14" s="3" t="s">
        <v>1</v>
      </c>
      <c r="E14" s="3" t="s">
        <v>2</v>
      </c>
      <c r="F14" s="3" t="s">
        <v>3</v>
      </c>
      <c r="G14" s="3" t="s">
        <v>6</v>
      </c>
      <c r="H14" s="3" t="s">
        <v>4</v>
      </c>
      <c r="I14" s="18" t="s">
        <v>17</v>
      </c>
      <c r="J14" s="69" t="s">
        <v>32</v>
      </c>
      <c r="K14" s="70"/>
    </row>
    <row r="15" spans="3:11" ht="28.5" x14ac:dyDescent="0.2">
      <c r="C15" s="3" t="s">
        <v>16</v>
      </c>
      <c r="D15" s="4" t="s">
        <v>18</v>
      </c>
      <c r="E15" s="4" t="s">
        <v>19</v>
      </c>
      <c r="F15" s="4" t="s">
        <v>18</v>
      </c>
      <c r="G15" s="5" t="s">
        <v>16</v>
      </c>
      <c r="H15" s="4" t="s">
        <v>19</v>
      </c>
      <c r="I15" s="19" t="s">
        <v>15</v>
      </c>
      <c r="J15" s="71"/>
      <c r="K15" s="72"/>
    </row>
    <row r="16" spans="3:11" ht="12" customHeight="1" x14ac:dyDescent="0.2">
      <c r="C16" s="3"/>
      <c r="D16" s="4"/>
      <c r="E16" s="4">
        <v>0</v>
      </c>
      <c r="F16" s="4"/>
      <c r="G16" s="5"/>
      <c r="H16" s="4"/>
      <c r="I16" s="19"/>
      <c r="J16" s="73" t="str">
        <f>B17</f>
        <v>GB/T A.2 type 8</v>
      </c>
      <c r="K16" s="74">
        <f>+I17</f>
        <v>8.0449999999999999</v>
      </c>
    </row>
    <row r="17" spans="1:18" ht="13.5" customHeight="1" x14ac:dyDescent="0.2">
      <c r="B17" s="43" t="s">
        <v>51</v>
      </c>
      <c r="C17" s="6">
        <v>80</v>
      </c>
      <c r="D17" s="7">
        <v>101</v>
      </c>
      <c r="E17" s="8">
        <v>25.3</v>
      </c>
      <c r="F17" s="7">
        <v>16.600000000000001</v>
      </c>
      <c r="G17" s="7">
        <v>43</v>
      </c>
      <c r="H17" s="8">
        <v>5.79</v>
      </c>
      <c r="I17" s="44">
        <v>8.0449999999999999</v>
      </c>
      <c r="J17" s="73" t="str">
        <f t="shared" ref="J17:J25" si="0">B18</f>
        <v>GB/T A.2 type 10</v>
      </c>
      <c r="K17" s="74">
        <f t="shared" ref="K17:K25" si="1">+I18</f>
        <v>10.007</v>
      </c>
      <c r="L17" s="45"/>
      <c r="M17" s="45"/>
      <c r="N17" s="45"/>
      <c r="O17" s="45"/>
      <c r="P17" s="45"/>
      <c r="Q17" s="45"/>
      <c r="R17" s="45"/>
    </row>
    <row r="18" spans="1:18" x14ac:dyDescent="0.2">
      <c r="B18" s="43" t="s">
        <v>52</v>
      </c>
      <c r="C18" s="6">
        <v>100</v>
      </c>
      <c r="D18" s="7">
        <v>198</v>
      </c>
      <c r="E18" s="8">
        <v>39.700000000000003</v>
      </c>
      <c r="F18" s="7">
        <v>25.6</v>
      </c>
      <c r="G18" s="7">
        <v>48</v>
      </c>
      <c r="H18" s="8">
        <v>7.8</v>
      </c>
      <c r="I18" s="44">
        <v>10.007</v>
      </c>
      <c r="J18" s="73" t="str">
        <f t="shared" si="0"/>
        <v>GB/T A.2 type 12</v>
      </c>
      <c r="K18" s="74">
        <f t="shared" si="1"/>
        <v>12.058999999999999</v>
      </c>
      <c r="L18" s="45"/>
      <c r="M18" s="45"/>
      <c r="N18" s="45"/>
      <c r="O18" s="45"/>
      <c r="P18" s="45"/>
      <c r="Q18" s="45"/>
      <c r="R18" s="45"/>
    </row>
    <row r="19" spans="1:18" x14ac:dyDescent="0.2">
      <c r="B19" s="43" t="s">
        <v>53</v>
      </c>
      <c r="C19" s="6">
        <v>120</v>
      </c>
      <c r="D19" s="7">
        <v>346</v>
      </c>
      <c r="E19" s="8">
        <v>57.7</v>
      </c>
      <c r="F19" s="7">
        <v>37.4</v>
      </c>
      <c r="G19" s="7">
        <v>53</v>
      </c>
      <c r="H19" s="8">
        <v>10.199999999999999</v>
      </c>
      <c r="I19" s="44">
        <v>12.058999999999999</v>
      </c>
      <c r="J19" s="73" t="str">
        <f t="shared" si="0"/>
        <v>GB/T A.2 type 14b</v>
      </c>
      <c r="K19" s="74">
        <f t="shared" si="1"/>
        <v>16.733000000000001</v>
      </c>
      <c r="L19" s="45"/>
      <c r="M19" s="45"/>
      <c r="N19" s="45"/>
      <c r="O19" s="45"/>
      <c r="P19" s="45"/>
      <c r="Q19" s="45"/>
      <c r="R19" s="45"/>
    </row>
    <row r="20" spans="1:18" x14ac:dyDescent="0.2">
      <c r="B20" s="43" t="s">
        <v>54</v>
      </c>
      <c r="C20" s="6">
        <v>140</v>
      </c>
      <c r="D20" s="7">
        <v>609</v>
      </c>
      <c r="E20" s="8">
        <v>87.1</v>
      </c>
      <c r="F20" s="7">
        <v>61.1</v>
      </c>
      <c r="G20" s="7">
        <v>60</v>
      </c>
      <c r="H20" s="8">
        <v>14.1</v>
      </c>
      <c r="I20" s="44">
        <v>16.733000000000001</v>
      </c>
      <c r="J20" s="73" t="str">
        <f t="shared" si="0"/>
        <v>GB/T A.2 type 16b</v>
      </c>
      <c r="K20" s="74">
        <f t="shared" si="1"/>
        <v>19.751999999999999</v>
      </c>
      <c r="L20" s="45"/>
      <c r="M20" s="45"/>
      <c r="N20" s="45"/>
      <c r="O20" s="45"/>
      <c r="P20" s="45"/>
      <c r="Q20" s="45"/>
      <c r="R20" s="45"/>
    </row>
    <row r="21" spans="1:18" x14ac:dyDescent="0.2">
      <c r="B21" s="43" t="s">
        <v>55</v>
      </c>
      <c r="C21" s="6">
        <v>160</v>
      </c>
      <c r="D21" s="7">
        <v>935</v>
      </c>
      <c r="E21" s="8">
        <v>117</v>
      </c>
      <c r="F21" s="7">
        <v>83.4</v>
      </c>
      <c r="G21" s="7">
        <v>65</v>
      </c>
      <c r="H21" s="8">
        <v>17.600000000000001</v>
      </c>
      <c r="I21" s="44">
        <v>19.751999999999999</v>
      </c>
      <c r="J21" s="73" t="str">
        <f t="shared" si="0"/>
        <v>GB/T A.2 type 18b</v>
      </c>
      <c r="K21" s="74">
        <f t="shared" si="1"/>
        <v>23</v>
      </c>
      <c r="L21" s="45"/>
      <c r="M21" s="45"/>
      <c r="N21" s="45"/>
      <c r="O21" s="45"/>
      <c r="P21" s="45"/>
      <c r="Q21" s="45"/>
      <c r="R21" s="45"/>
    </row>
    <row r="22" spans="1:18" x14ac:dyDescent="0.2">
      <c r="B22" s="43" t="s">
        <v>56</v>
      </c>
      <c r="C22" s="6">
        <v>180</v>
      </c>
      <c r="D22" s="7">
        <v>1370</v>
      </c>
      <c r="E22" s="8">
        <v>152</v>
      </c>
      <c r="F22" s="7">
        <v>111</v>
      </c>
      <c r="G22" s="7">
        <v>70</v>
      </c>
      <c r="H22" s="8">
        <v>21.5</v>
      </c>
      <c r="I22" s="44">
        <v>23</v>
      </c>
      <c r="J22" s="73" t="str">
        <f t="shared" si="0"/>
        <v>GB/T A.2 type 20b</v>
      </c>
      <c r="K22" s="74">
        <f t="shared" si="1"/>
        <v>25.777000000000001</v>
      </c>
      <c r="L22" s="45"/>
      <c r="M22" s="45"/>
      <c r="N22" s="45"/>
      <c r="O22" s="45"/>
      <c r="P22" s="45"/>
      <c r="Q22" s="45"/>
      <c r="R22" s="45"/>
    </row>
    <row r="23" spans="1:18" x14ac:dyDescent="0.2">
      <c r="B23" s="43" t="s">
        <v>57</v>
      </c>
      <c r="C23" s="6">
        <v>200</v>
      </c>
      <c r="D23" s="7">
        <v>1910</v>
      </c>
      <c r="E23" s="8">
        <v>191</v>
      </c>
      <c r="F23" s="7">
        <v>144</v>
      </c>
      <c r="G23" s="7">
        <v>75</v>
      </c>
      <c r="H23" s="8">
        <v>25.9</v>
      </c>
      <c r="I23" s="44">
        <v>25.777000000000001</v>
      </c>
      <c r="J23" s="73" t="str">
        <f t="shared" si="0"/>
        <v>GB/T A.2 type 22b</v>
      </c>
      <c r="K23" s="74">
        <f t="shared" si="1"/>
        <v>28.452999999999999</v>
      </c>
      <c r="L23" s="45"/>
      <c r="M23" s="45"/>
      <c r="N23" s="45"/>
      <c r="O23" s="45"/>
      <c r="P23" s="45"/>
      <c r="Q23" s="45"/>
      <c r="R23" s="45"/>
    </row>
    <row r="24" spans="1:18" x14ac:dyDescent="0.2">
      <c r="A24" s="2"/>
      <c r="B24" s="43" t="s">
        <v>58</v>
      </c>
      <c r="C24" s="6">
        <v>220</v>
      </c>
      <c r="D24" s="7">
        <v>2570</v>
      </c>
      <c r="E24" s="8">
        <v>234</v>
      </c>
      <c r="F24" s="7">
        <v>176</v>
      </c>
      <c r="G24" s="7">
        <v>79</v>
      </c>
      <c r="H24" s="8">
        <v>30.1</v>
      </c>
      <c r="I24" s="20">
        <v>28.452999999999999</v>
      </c>
      <c r="J24" s="73" t="str">
        <f t="shared" si="0"/>
        <v>GB/T A.2 type 24c</v>
      </c>
      <c r="K24" s="74">
        <f t="shared" si="1"/>
        <v>34.396000000000001</v>
      </c>
      <c r="L24" s="45"/>
      <c r="M24" s="45"/>
      <c r="N24" s="45"/>
      <c r="O24" s="45"/>
      <c r="P24" s="45"/>
      <c r="Q24" s="45"/>
      <c r="R24" s="45"/>
    </row>
    <row r="25" spans="1:18" x14ac:dyDescent="0.2">
      <c r="A25" s="2"/>
      <c r="B25" s="43" t="s">
        <v>59</v>
      </c>
      <c r="C25" s="6">
        <v>240</v>
      </c>
      <c r="D25" s="7">
        <v>3510</v>
      </c>
      <c r="E25" s="8">
        <v>293</v>
      </c>
      <c r="F25" s="7">
        <v>213</v>
      </c>
      <c r="G25" s="7">
        <v>82</v>
      </c>
      <c r="H25" s="8">
        <v>34.4</v>
      </c>
      <c r="I25" s="20">
        <v>34.396000000000001</v>
      </c>
      <c r="J25" s="73" t="str">
        <f t="shared" si="0"/>
        <v>GB/T A.2 type 27c</v>
      </c>
      <c r="K25" s="74">
        <f t="shared" si="1"/>
        <v>39.316000000000003</v>
      </c>
      <c r="L25" s="45"/>
      <c r="M25" s="45"/>
      <c r="N25" s="45"/>
      <c r="O25" s="45"/>
      <c r="P25" s="45"/>
      <c r="Q25" s="45"/>
      <c r="R25" s="45"/>
    </row>
    <row r="26" spans="1:18" x14ac:dyDescent="0.2">
      <c r="A26" s="2"/>
      <c r="B26" s="43" t="s">
        <v>60</v>
      </c>
      <c r="C26" s="6">
        <v>270</v>
      </c>
      <c r="D26" s="7">
        <v>5020</v>
      </c>
      <c r="E26" s="8">
        <v>372</v>
      </c>
      <c r="F26" s="7">
        <v>261</v>
      </c>
      <c r="G26" s="7">
        <v>86</v>
      </c>
      <c r="H26" s="8">
        <v>39.799999999999997</v>
      </c>
      <c r="I26" s="20">
        <v>39.316000000000003</v>
      </c>
      <c r="J26" s="73" t="s">
        <v>22</v>
      </c>
      <c r="K26" s="72">
        <v>0</v>
      </c>
      <c r="L26" s="45"/>
      <c r="M26" s="45"/>
      <c r="N26" s="45"/>
      <c r="O26" s="45"/>
      <c r="P26" s="45"/>
      <c r="Q26" s="45"/>
      <c r="R26" s="45"/>
    </row>
    <row r="27" spans="1:18" x14ac:dyDescent="0.2">
      <c r="I27" s="45"/>
      <c r="J27" s="71"/>
      <c r="K27" s="72"/>
    </row>
    <row r="28" spans="1:18" x14ac:dyDescent="0.2">
      <c r="E28" s="15">
        <v>0</v>
      </c>
      <c r="I28" s="45"/>
      <c r="J28" s="71" t="str">
        <f t="shared" ref="J28:J37" si="2">+B29</f>
        <v>UNP 80</v>
      </c>
      <c r="K28" s="74">
        <v>8.82</v>
      </c>
    </row>
    <row r="29" spans="1:18" x14ac:dyDescent="0.2">
      <c r="B29" s="10" t="s">
        <v>20</v>
      </c>
      <c r="C29" s="11">
        <v>80</v>
      </c>
      <c r="D29" s="12">
        <v>106</v>
      </c>
      <c r="E29" s="8">
        <v>26.5</v>
      </c>
      <c r="F29" s="12">
        <v>19.399999999999999</v>
      </c>
      <c r="G29" s="12">
        <v>45</v>
      </c>
      <c r="H29" s="8">
        <v>6.3</v>
      </c>
      <c r="I29" s="20">
        <v>8.82</v>
      </c>
      <c r="J29" s="71" t="str">
        <f t="shared" si="2"/>
        <v>UNP 100</v>
      </c>
      <c r="K29" s="74">
        <v>10.8</v>
      </c>
    </row>
    <row r="30" spans="1:18" x14ac:dyDescent="0.2">
      <c r="B30" s="10" t="s">
        <v>0</v>
      </c>
      <c r="C30" s="11">
        <v>100</v>
      </c>
      <c r="D30" s="8">
        <v>205</v>
      </c>
      <c r="E30" s="8">
        <v>41</v>
      </c>
      <c r="F30" s="8">
        <v>29.1</v>
      </c>
      <c r="G30" s="8">
        <v>50</v>
      </c>
      <c r="H30" s="8">
        <v>8.4104046242774562</v>
      </c>
      <c r="I30" s="20">
        <v>10.8</v>
      </c>
      <c r="J30" s="71" t="str">
        <f t="shared" si="2"/>
        <v>UNP 120</v>
      </c>
      <c r="K30" s="74">
        <v>13.6</v>
      </c>
    </row>
    <row r="31" spans="1:18" x14ac:dyDescent="0.2">
      <c r="B31" s="10" t="s">
        <v>7</v>
      </c>
      <c r="C31" s="11">
        <v>120</v>
      </c>
      <c r="D31" s="13">
        <v>364</v>
      </c>
      <c r="E31" s="8">
        <v>60.666666666666664</v>
      </c>
      <c r="F31" s="13">
        <v>43.1</v>
      </c>
      <c r="G31" s="13">
        <v>55</v>
      </c>
      <c r="H31" s="8">
        <v>11.051282051282051</v>
      </c>
      <c r="I31" s="20">
        <v>13.6</v>
      </c>
      <c r="J31" s="71" t="str">
        <f t="shared" si="2"/>
        <v>UNP 140</v>
      </c>
      <c r="K31" s="74">
        <v>16.3</v>
      </c>
    </row>
    <row r="32" spans="1:18" x14ac:dyDescent="0.2">
      <c r="B32" s="9" t="s">
        <v>8</v>
      </c>
      <c r="C32" s="11">
        <v>140</v>
      </c>
      <c r="D32" s="13">
        <v>605</v>
      </c>
      <c r="E32" s="8">
        <v>86.428571428571416</v>
      </c>
      <c r="F32" s="13">
        <v>62.5</v>
      </c>
      <c r="G32" s="13">
        <v>60</v>
      </c>
      <c r="H32" s="8">
        <v>14.705882352941178</v>
      </c>
      <c r="I32" s="20">
        <v>16.3</v>
      </c>
      <c r="J32" s="71" t="str">
        <f t="shared" si="2"/>
        <v>UNP 160</v>
      </c>
      <c r="K32" s="74">
        <v>19.2</v>
      </c>
    </row>
    <row r="33" spans="1:11" x14ac:dyDescent="0.2">
      <c r="B33" s="9" t="s">
        <v>9</v>
      </c>
      <c r="C33" s="11">
        <v>160</v>
      </c>
      <c r="D33" s="13">
        <v>925</v>
      </c>
      <c r="E33" s="8">
        <v>115.625</v>
      </c>
      <c r="F33" s="13">
        <v>85</v>
      </c>
      <c r="G33" s="13">
        <v>65</v>
      </c>
      <c r="H33" s="8">
        <v>18.240343347639485</v>
      </c>
      <c r="I33" s="20">
        <v>19.2</v>
      </c>
      <c r="J33" s="71" t="str">
        <f t="shared" si="2"/>
        <v>UNP 180</v>
      </c>
      <c r="K33" s="74">
        <v>22.4</v>
      </c>
    </row>
    <row r="34" spans="1:11" x14ac:dyDescent="0.2">
      <c r="B34" s="9" t="s">
        <v>10</v>
      </c>
      <c r="C34" s="11">
        <v>180</v>
      </c>
      <c r="D34" s="13">
        <v>1354</v>
      </c>
      <c r="E34" s="8">
        <v>150.44444444444446</v>
      </c>
      <c r="F34" s="13">
        <v>113</v>
      </c>
      <c r="G34" s="13">
        <v>70</v>
      </c>
      <c r="H34" s="8">
        <v>22.244094488188978</v>
      </c>
      <c r="I34" s="20">
        <v>22.4</v>
      </c>
      <c r="J34" s="71" t="str">
        <f t="shared" si="2"/>
        <v>UNP 200</v>
      </c>
      <c r="K34" s="74">
        <v>25.7</v>
      </c>
    </row>
    <row r="35" spans="1:11" x14ac:dyDescent="0.2">
      <c r="B35" s="9" t="s">
        <v>11</v>
      </c>
      <c r="C35" s="11">
        <v>200</v>
      </c>
      <c r="D35" s="13">
        <v>1911</v>
      </c>
      <c r="E35" s="8">
        <v>191.1</v>
      </c>
      <c r="F35" s="13">
        <v>148</v>
      </c>
      <c r="G35" s="13">
        <v>75</v>
      </c>
      <c r="H35" s="8">
        <v>26.958105646630237</v>
      </c>
      <c r="I35" s="20">
        <v>25.7</v>
      </c>
      <c r="J35" s="71" t="str">
        <f t="shared" si="2"/>
        <v>UNP 220</v>
      </c>
      <c r="K35" s="74">
        <v>30</v>
      </c>
    </row>
    <row r="36" spans="1:11" x14ac:dyDescent="0.2">
      <c r="B36" s="9" t="s">
        <v>12</v>
      </c>
      <c r="C36" s="11">
        <v>220</v>
      </c>
      <c r="D36" s="13">
        <v>2691</v>
      </c>
      <c r="E36" s="8">
        <v>244.63636363636365</v>
      </c>
      <c r="F36" s="13">
        <v>196</v>
      </c>
      <c r="G36" s="13">
        <v>80</v>
      </c>
      <c r="H36" s="8">
        <v>33.447098976109217</v>
      </c>
      <c r="I36" s="20">
        <v>30</v>
      </c>
      <c r="J36" s="71" t="str">
        <f t="shared" si="2"/>
        <v>UNP 240</v>
      </c>
      <c r="K36" s="74">
        <v>33.799999999999997</v>
      </c>
    </row>
    <row r="37" spans="1:11" x14ac:dyDescent="0.2">
      <c r="B37" s="9" t="s">
        <v>13</v>
      </c>
      <c r="C37" s="11">
        <v>240</v>
      </c>
      <c r="D37" s="13">
        <v>3599</v>
      </c>
      <c r="E37" s="8">
        <v>299.91666666666669</v>
      </c>
      <c r="F37" s="13">
        <v>247</v>
      </c>
      <c r="G37" s="13">
        <v>85</v>
      </c>
      <c r="H37" s="8">
        <v>39.393939393939391</v>
      </c>
      <c r="I37" s="20">
        <v>33.799999999999997</v>
      </c>
      <c r="J37" s="71" t="str">
        <f t="shared" si="2"/>
        <v>UNP 260</v>
      </c>
      <c r="K37" s="74">
        <v>38.6</v>
      </c>
    </row>
    <row r="38" spans="1:11" x14ac:dyDescent="0.2">
      <c r="B38" s="9" t="s">
        <v>14</v>
      </c>
      <c r="C38" s="11">
        <v>260</v>
      </c>
      <c r="D38" s="13">
        <v>4824</v>
      </c>
      <c r="E38" s="8">
        <v>371.07692307692309</v>
      </c>
      <c r="F38" s="13">
        <v>317</v>
      </c>
      <c r="G38" s="13">
        <v>90</v>
      </c>
      <c r="H38" s="8">
        <v>47.740963855421683</v>
      </c>
      <c r="I38" s="20">
        <v>38.6</v>
      </c>
      <c r="J38" s="73" t="s">
        <v>22</v>
      </c>
      <c r="K38" s="74">
        <v>0</v>
      </c>
    </row>
    <row r="39" spans="1:11" x14ac:dyDescent="0.2">
      <c r="J39" s="71"/>
      <c r="K39" s="72"/>
    </row>
    <row r="40" spans="1:11" x14ac:dyDescent="0.2">
      <c r="E40" s="15">
        <v>0</v>
      </c>
      <c r="J40" s="73" t="str">
        <f>+B41</f>
        <v>V 60x60x6</v>
      </c>
      <c r="K40" s="75">
        <f>+I41</f>
        <v>7.09</v>
      </c>
    </row>
    <row r="41" spans="1:11" x14ac:dyDescent="0.2">
      <c r="A41" s="14" t="s">
        <v>31</v>
      </c>
      <c r="B41" s="16" t="s">
        <v>26</v>
      </c>
      <c r="E41" s="15">
        <v>5.29</v>
      </c>
      <c r="I41" s="15">
        <v>7.09</v>
      </c>
      <c r="J41" s="73" t="str">
        <f t="shared" ref="J41:J44" si="3">+B42</f>
        <v>V 70x70x7</v>
      </c>
      <c r="K41" s="75">
        <f t="shared" ref="K41:K44" si="4">+I42</f>
        <v>9.34</v>
      </c>
    </row>
    <row r="42" spans="1:11" x14ac:dyDescent="0.2">
      <c r="B42" s="16" t="s">
        <v>27</v>
      </c>
      <c r="E42" s="15">
        <v>8.43</v>
      </c>
      <c r="I42" s="1">
        <v>9.34</v>
      </c>
      <c r="J42" s="73" t="str">
        <f t="shared" si="3"/>
        <v>V 80x80x8</v>
      </c>
      <c r="K42" s="75">
        <f t="shared" si="4"/>
        <v>11.9</v>
      </c>
    </row>
    <row r="43" spans="1:11" x14ac:dyDescent="0.2">
      <c r="B43" s="16" t="s">
        <v>28</v>
      </c>
      <c r="E43" s="15">
        <v>12.6</v>
      </c>
      <c r="I43" s="1">
        <v>11.9</v>
      </c>
      <c r="J43" s="73" t="str">
        <f t="shared" si="3"/>
        <v>V100x100x10</v>
      </c>
      <c r="K43" s="75">
        <f t="shared" si="4"/>
        <v>15.1</v>
      </c>
    </row>
    <row r="44" spans="1:11" x14ac:dyDescent="0.2">
      <c r="B44" s="16" t="s">
        <v>23</v>
      </c>
      <c r="E44" s="15">
        <v>24.7</v>
      </c>
      <c r="I44" s="1">
        <v>15.1</v>
      </c>
      <c r="J44" s="73" t="str">
        <f t="shared" si="3"/>
        <v>V120x120x12</v>
      </c>
      <c r="K44" s="75">
        <f t="shared" si="4"/>
        <v>21.6</v>
      </c>
    </row>
    <row r="45" spans="1:11" x14ac:dyDescent="0.2">
      <c r="B45" s="16" t="s">
        <v>61</v>
      </c>
      <c r="E45" s="15">
        <v>42.7</v>
      </c>
      <c r="I45" s="1">
        <v>21.6</v>
      </c>
      <c r="J45" s="76" t="s">
        <v>22</v>
      </c>
      <c r="K45" s="77">
        <v>0</v>
      </c>
    </row>
    <row r="46" spans="1:11" x14ac:dyDescent="0.2">
      <c r="B46" s="16" t="s">
        <v>22</v>
      </c>
      <c r="I46" s="46">
        <v>0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tabSelected="1" workbookViewId="0"/>
  </sheetViews>
  <sheetFormatPr defaultRowHeight="12.75" x14ac:dyDescent="0.2"/>
  <cols>
    <col min="2" max="2" width="17.5703125" customWidth="1"/>
    <col min="3" max="3" width="12.7109375" customWidth="1"/>
    <col min="4" max="4" width="10.28515625" customWidth="1"/>
    <col min="5" max="5" width="59.7109375" customWidth="1"/>
    <col min="6" max="6" width="17.42578125" customWidth="1"/>
    <col min="7" max="13" width="9.140625" customWidth="1"/>
  </cols>
  <sheetData>
    <row r="1" spans="1:14" ht="15" x14ac:dyDescent="0.25">
      <c r="B1" s="35" t="s">
        <v>41</v>
      </c>
      <c r="C1" s="30"/>
      <c r="D1" s="26"/>
      <c r="F1" s="51" t="s">
        <v>38</v>
      </c>
      <c r="G1" s="52"/>
      <c r="H1" s="52" t="s">
        <v>29</v>
      </c>
      <c r="I1" s="52"/>
      <c r="J1" s="52"/>
      <c r="K1" s="52"/>
      <c r="L1" s="52"/>
      <c r="M1" s="53"/>
    </row>
    <row r="2" spans="1:14" x14ac:dyDescent="0.2">
      <c r="B2" s="27"/>
      <c r="C2" s="14" t="s">
        <v>33</v>
      </c>
      <c r="D2" s="28"/>
      <c r="E2" s="67" t="s">
        <v>47</v>
      </c>
      <c r="F2" s="54"/>
      <c r="G2" s="55"/>
      <c r="H2" s="55"/>
      <c r="I2" s="55"/>
      <c r="J2" s="55"/>
      <c r="K2" s="55"/>
      <c r="L2" s="55"/>
      <c r="M2" s="56"/>
    </row>
    <row r="3" spans="1:14" x14ac:dyDescent="0.2">
      <c r="B3" s="27" t="s">
        <v>30</v>
      </c>
      <c r="C3" s="22">
        <v>32</v>
      </c>
      <c r="D3" s="31" t="s">
        <v>6</v>
      </c>
      <c r="E3" s="67" t="s">
        <v>46</v>
      </c>
      <c r="F3" s="57" t="s">
        <v>66</v>
      </c>
      <c r="G3" s="52"/>
      <c r="H3" s="52" t="s">
        <v>39</v>
      </c>
      <c r="I3" s="52" t="s">
        <v>35</v>
      </c>
      <c r="J3" s="52" t="s">
        <v>36</v>
      </c>
      <c r="K3" s="58" t="s">
        <v>40</v>
      </c>
      <c r="L3" s="52" t="s">
        <v>35</v>
      </c>
      <c r="M3" s="53" t="s">
        <v>36</v>
      </c>
    </row>
    <row r="4" spans="1:14" x14ac:dyDescent="0.2">
      <c r="B4" s="27" t="s">
        <v>42</v>
      </c>
      <c r="C4" s="23">
        <v>6850</v>
      </c>
      <c r="D4" s="31" t="s">
        <v>16</v>
      </c>
      <c r="E4" s="67" t="s">
        <v>50</v>
      </c>
      <c r="F4" s="59">
        <f>INT(C3/10)</f>
        <v>3</v>
      </c>
      <c r="G4" s="55"/>
      <c r="H4" s="60">
        <v>11</v>
      </c>
      <c r="I4" s="55">
        <v>8</v>
      </c>
      <c r="J4" s="55">
        <v>0.25</v>
      </c>
      <c r="K4" s="60">
        <v>11</v>
      </c>
      <c r="L4" s="55"/>
      <c r="M4" s="56"/>
    </row>
    <row r="5" spans="1:14" x14ac:dyDescent="0.2">
      <c r="B5" s="41" t="s">
        <v>43</v>
      </c>
      <c r="C5" s="42">
        <v>4770</v>
      </c>
      <c r="D5" s="28" t="s">
        <v>16</v>
      </c>
      <c r="E5" s="68"/>
      <c r="F5" s="59">
        <f>(C3-INT(C3/10)*10)</f>
        <v>2</v>
      </c>
      <c r="G5" s="55"/>
      <c r="H5" s="61">
        <v>21</v>
      </c>
      <c r="I5" s="55">
        <v>8</v>
      </c>
      <c r="J5" s="55">
        <f>0.5+0.125*0.5+0.125*1.5</f>
        <v>0.75</v>
      </c>
      <c r="K5" s="61">
        <v>21</v>
      </c>
      <c r="L5" s="55">
        <v>8</v>
      </c>
      <c r="M5" s="56">
        <f>0.25+0.125*0.25</f>
        <v>0.28125</v>
      </c>
    </row>
    <row r="6" spans="1:14" x14ac:dyDescent="0.2">
      <c r="B6" s="27" t="s">
        <v>44</v>
      </c>
      <c r="C6" s="23">
        <v>2330</v>
      </c>
      <c r="D6" s="32" t="s">
        <v>16</v>
      </c>
      <c r="E6" s="67" t="s">
        <v>48</v>
      </c>
      <c r="F6" s="62">
        <f>C4/F4</f>
        <v>2283.3333333333335</v>
      </c>
      <c r="G6" s="55"/>
      <c r="H6" s="61">
        <v>22</v>
      </c>
      <c r="I6" s="55">
        <v>8</v>
      </c>
      <c r="J6" s="55">
        <f>0.5+0.125*0.5+0.125*1.5</f>
        <v>0.75</v>
      </c>
      <c r="K6" s="61">
        <v>22</v>
      </c>
      <c r="L6" s="55">
        <v>8</v>
      </c>
      <c r="M6" s="56">
        <f>0.25+0.125*0.25</f>
        <v>0.28125</v>
      </c>
    </row>
    <row r="7" spans="1:14" x14ac:dyDescent="0.2">
      <c r="B7" s="27" t="s">
        <v>37</v>
      </c>
      <c r="C7" s="23">
        <v>8250</v>
      </c>
      <c r="D7" s="32" t="s">
        <v>34</v>
      </c>
      <c r="E7" s="67" t="s">
        <v>49</v>
      </c>
      <c r="F7" s="62">
        <f>C5/F5</f>
        <v>2385</v>
      </c>
      <c r="G7" s="55"/>
      <c r="H7" s="61">
        <v>31</v>
      </c>
      <c r="I7" s="55">
        <v>1</v>
      </c>
      <c r="J7" s="55">
        <f t="shared" ref="J7:J12" si="0">1/12+1/12*2/2</f>
        <v>0.16666666666666666</v>
      </c>
      <c r="K7" s="61">
        <v>31</v>
      </c>
      <c r="L7" s="55">
        <v>8</v>
      </c>
      <c r="M7" s="56">
        <v>0.25</v>
      </c>
    </row>
    <row r="8" spans="1:14" x14ac:dyDescent="0.2">
      <c r="B8" s="27" t="s">
        <v>24</v>
      </c>
      <c r="C8" s="24" t="s">
        <v>25</v>
      </c>
      <c r="D8" s="32"/>
      <c r="E8" s="68"/>
      <c r="F8" s="54"/>
      <c r="G8" s="55"/>
      <c r="H8" s="61">
        <v>32</v>
      </c>
      <c r="I8" s="55">
        <v>1</v>
      </c>
      <c r="J8" s="55">
        <f t="shared" si="0"/>
        <v>0.16666666666666666</v>
      </c>
      <c r="K8" s="61">
        <v>32</v>
      </c>
      <c r="L8" s="55">
        <v>8</v>
      </c>
      <c r="M8" s="56">
        <v>0.75</v>
      </c>
    </row>
    <row r="9" spans="1:14" x14ac:dyDescent="0.2">
      <c r="B9" s="47" t="str">
        <f>IF($D$3="b", "Reinforcement b","")</f>
        <v>Reinforcement b</v>
      </c>
      <c r="C9" s="49" t="str">
        <f>IF($D$3="b", "V 50x5","")</f>
        <v>V 50x5</v>
      </c>
      <c r="D9" s="48" t="str">
        <f>IF($D$3="b", "incl","")</f>
        <v>incl</v>
      </c>
      <c r="E9" s="68" t="s">
        <v>65</v>
      </c>
      <c r="F9" s="59"/>
      <c r="G9" s="55"/>
      <c r="H9" s="61">
        <v>41</v>
      </c>
      <c r="I9" s="55">
        <v>1</v>
      </c>
      <c r="J9" s="55">
        <f t="shared" si="0"/>
        <v>0.16666666666666666</v>
      </c>
      <c r="K9" s="61">
        <v>41</v>
      </c>
      <c r="L9" s="55">
        <v>8</v>
      </c>
      <c r="M9" s="56">
        <v>0.25</v>
      </c>
    </row>
    <row r="10" spans="1:14" x14ac:dyDescent="0.2">
      <c r="B10" s="47" t="str">
        <f>VLOOKUP(F12/1000,Profiles!$E$16:$J$26,6)</f>
        <v>GB/T A.2 type 14b</v>
      </c>
      <c r="C10" s="49">
        <f>(VLOOKUP(B10,Profiles!$J$16:$K$26,2,0)*((2*F6*(F5+1)*F4+2*F7*(F4+1)*F5+C6*((F4+1)*(F5+1))))+IF(D3="b",8*(F4+F5+C6)/1.7*2,0))/1000</f>
        <v>1816.0887305882352</v>
      </c>
      <c r="D10" s="48" t="s">
        <v>34</v>
      </c>
      <c r="E10" s="68" t="s">
        <v>63</v>
      </c>
      <c r="F10" s="59">
        <f>+C7/F4/F5</f>
        <v>1375</v>
      </c>
      <c r="G10" s="55"/>
      <c r="H10" s="61">
        <v>42</v>
      </c>
      <c r="I10" s="55">
        <v>1</v>
      </c>
      <c r="J10" s="55">
        <f t="shared" si="0"/>
        <v>0.16666666666666666</v>
      </c>
      <c r="K10" s="61">
        <v>42</v>
      </c>
      <c r="L10" s="55">
        <v>8</v>
      </c>
      <c r="M10" s="56">
        <v>0.75</v>
      </c>
    </row>
    <row r="11" spans="1:14" x14ac:dyDescent="0.2">
      <c r="B11" s="47" t="str">
        <f>VLOOKUP(F12/1000,Profiles!$E$28:$J$38,6)</f>
        <v>UNP 160</v>
      </c>
      <c r="C11" s="49">
        <f>(VLOOKUP(B11,Profiles!$J$28:$K$38,2,0)*((2*F6*(F5+1)*F4+2*F7*(F4+1)*F5+C6*((F4+1)*(F5+1))))+IF(D3="b",8*(F4+F5+C6)/1.7*2,0))/1000</f>
        <v>2080.6004705882351</v>
      </c>
      <c r="D11" s="48" t="s">
        <v>34</v>
      </c>
      <c r="E11" s="68" t="s">
        <v>64</v>
      </c>
      <c r="F11" s="59">
        <f>+F10*9.82*C4*IF(D3="a",VLOOKUP(C3,H4:J14,3,0)/VLOOKUP(C3,H4:J14,2),VLOOKUP(C3,K4:M14,3)/VLOOKUP(C3,K4:M14,2))</f>
        <v>8671136.71875</v>
      </c>
      <c r="G11" s="55"/>
      <c r="H11" s="61">
        <v>51</v>
      </c>
      <c r="I11" s="55">
        <v>1</v>
      </c>
      <c r="J11" s="55">
        <f t="shared" si="0"/>
        <v>0.16666666666666666</v>
      </c>
      <c r="K11" s="61">
        <v>51</v>
      </c>
      <c r="L11" s="55">
        <v>8</v>
      </c>
      <c r="M11" s="56">
        <v>0.25</v>
      </c>
    </row>
    <row r="12" spans="1:14" x14ac:dyDescent="0.2">
      <c r="B12" s="47" t="str">
        <f>VLOOKUP(F12/1000,Profiles!$E$40:$J$45,6)</f>
        <v>N/A</v>
      </c>
      <c r="C12" s="50" t="str">
        <f>IF((B12&lt;&gt;"N/A"),(VLOOKUP(B12,Profiles!$J$40:$K$46,2,0)*((2*F6*(F5+1)*F4+2*F7*(F4+1)*F5+C6*((F4+1)*(F5+1))))+IF(D3="b",8*(F4+F5+C6)/1.7*2,0))/1000,"")</f>
        <v/>
      </c>
      <c r="D12" s="48" t="s">
        <v>34</v>
      </c>
      <c r="E12" s="68" t="s">
        <v>65</v>
      </c>
      <c r="F12" s="63">
        <f>+F11/C14</f>
        <v>86711.3671875</v>
      </c>
      <c r="G12" s="64"/>
      <c r="H12" s="65">
        <v>52</v>
      </c>
      <c r="I12" s="64">
        <v>1</v>
      </c>
      <c r="J12" s="64">
        <f t="shared" si="0"/>
        <v>0.16666666666666666</v>
      </c>
      <c r="K12" s="65">
        <v>52</v>
      </c>
      <c r="L12" s="64">
        <v>8</v>
      </c>
      <c r="M12" s="66">
        <v>0.75</v>
      </c>
    </row>
    <row r="13" spans="1:14" ht="13.5" thickBot="1" x14ac:dyDescent="0.25">
      <c r="B13" s="39"/>
      <c r="C13" s="40"/>
      <c r="D13" s="38"/>
      <c r="F13" s="25"/>
      <c r="H13" s="21"/>
      <c r="K13" s="21"/>
    </row>
    <row r="14" spans="1:14" ht="13.5" thickBot="1" x14ac:dyDescent="0.25">
      <c r="B14" s="29" t="s">
        <v>21</v>
      </c>
      <c r="C14" s="33">
        <v>100</v>
      </c>
      <c r="D14" s="34" t="s">
        <v>45</v>
      </c>
    </row>
    <row r="15" spans="1:14" x14ac:dyDescent="0.2">
      <c r="A15" s="78" t="s">
        <v>67</v>
      </c>
      <c r="E15" s="17" t="s">
        <v>62</v>
      </c>
    </row>
    <row r="16" spans="1:14" x14ac:dyDescent="0.2">
      <c r="A16" s="49" t="s">
        <v>68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">
      <c r="A17" s="67" t="s">
        <v>70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">
      <c r="A18" s="55" t="s">
        <v>69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">
      <c r="A20" s="36"/>
      <c r="B20" s="36"/>
      <c r="C20" s="37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</row>
    <row r="21" spans="1:14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Profiles</vt:lpstr>
      <vt:lpstr>Cages</vt:lpstr>
      <vt:lpstr>Sheet3</vt:lpstr>
    </vt:vector>
  </TitlesOfParts>
  <Company>FL Smidth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jkor</dc:creator>
  <cp:lastModifiedBy>Iben Byager</cp:lastModifiedBy>
  <dcterms:created xsi:type="dcterms:W3CDTF">2011-02-21T10:04:19Z</dcterms:created>
  <dcterms:modified xsi:type="dcterms:W3CDTF">2018-09-26T12:49:01Z</dcterms:modified>
</cp:coreProperties>
</file>